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" i="1"/>
  <c r="D7"/>
  <c r="C29" l="1"/>
  <c r="G30" l="1"/>
  <c r="G29"/>
  <c r="D29"/>
  <c r="F28"/>
  <c r="E28"/>
  <c r="F27"/>
  <c r="E27"/>
  <c r="G25"/>
  <c r="D25"/>
  <c r="C25"/>
  <c r="F24"/>
  <c r="E24"/>
  <c r="E25" s="1"/>
  <c r="G22"/>
  <c r="F21"/>
  <c r="E21"/>
  <c r="C20"/>
  <c r="F20" s="1"/>
  <c r="D19"/>
  <c r="C19"/>
  <c r="G17"/>
  <c r="F16"/>
  <c r="E16"/>
  <c r="D15"/>
  <c r="C15"/>
  <c r="D14"/>
  <c r="F14" s="1"/>
  <c r="F13"/>
  <c r="E13"/>
  <c r="F12"/>
  <c r="E12"/>
  <c r="F11"/>
  <c r="E11"/>
  <c r="F10"/>
  <c r="E10"/>
  <c r="F9"/>
  <c r="E9"/>
  <c r="D8"/>
  <c r="D17" s="1"/>
  <c r="C8"/>
  <c r="C7"/>
  <c r="C6"/>
  <c r="E29" l="1"/>
  <c r="E15"/>
  <c r="F8"/>
  <c r="C17"/>
  <c r="C31" s="1"/>
  <c r="F7"/>
  <c r="E20"/>
  <c r="E14"/>
  <c r="F25"/>
  <c r="C22"/>
  <c r="E8"/>
  <c r="E7"/>
  <c r="E19"/>
  <c r="D22"/>
  <c r="D31" s="1"/>
  <c r="F6"/>
  <c r="F15"/>
  <c r="F19"/>
  <c r="F29"/>
  <c r="E6"/>
  <c r="D30" l="1"/>
  <c r="D32"/>
  <c r="F31"/>
  <c r="C32"/>
  <c r="C30"/>
  <c r="F17"/>
  <c r="F22"/>
  <c r="E17"/>
  <c r="E22"/>
  <c r="E31" l="1"/>
  <c r="E32"/>
  <c r="F32"/>
  <c r="E30"/>
  <c r="F30"/>
</calcChain>
</file>

<file path=xl/sharedStrings.xml><?xml version="1.0" encoding="utf-8"?>
<sst xmlns="http://schemas.openxmlformats.org/spreadsheetml/2006/main" count="44" uniqueCount="32">
  <si>
    <t>руб.</t>
  </si>
  <si>
    <t>Наименование объекта</t>
  </si>
  <si>
    <t>Ассигнования 2020 год</t>
  </si>
  <si>
    <t>Финансирование</t>
  </si>
  <si>
    <t>Ожидаемое исполнение</t>
  </si>
  <si>
    <t>Объекты образования</t>
  </si>
  <si>
    <t>(местный бюджет)</t>
  </si>
  <si>
    <t>Дошкольное образовательное учреждение (ДОУ) на 180 мест по адресу: Ленинградская область, г. Тосно, мкр. 3, поз. 8</t>
  </si>
  <si>
    <t xml:space="preserve">(областной бюджет) </t>
  </si>
  <si>
    <t xml:space="preserve">(местный бюджет) 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</si>
  <si>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</si>
  <si>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(местный бюджет) 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</si>
  <si>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Приобретение в муниципальную собственность имущества ОАО "РЖД", расположенного по адресу: Ленинградская область, г. Тосно, ул. Чехова, д.1</t>
  </si>
  <si>
    <t>(местный бюджет) Общеобразовательное учреждение в пгт Федоровское, в тч проектно-изыскательские работы</t>
  </si>
  <si>
    <t xml:space="preserve"> Пристройка спортивного зала к МКОУ "Федоровская СОШ"</t>
  </si>
  <si>
    <t>(областной бюджет) Строительство, реконструкция, приобретение и пристрой объектов для организации общего образования Пристройка спортивного зала к МКОУ "Федоровская СОШ"</t>
  </si>
  <si>
    <t>(местный бюджет) Реконструкция здания, расположенного по адресу: Ленинградская область, Тосненский район, г. Никольское, ул. Школьная, д. 11а, (МБОУ "Гимназия №1 г. Никольское"), в т. ч. проектно-изыскательские работы</t>
  </si>
  <si>
    <t>Итого</t>
  </si>
  <si>
    <t>Объекты культуры</t>
  </si>
  <si>
    <t>Реконструкция здания начальной школы под МКОУ ДОД "Никольская детская школа искусств" и Никольскую библиотеку</t>
  </si>
  <si>
    <t>Реконстукция здания Дома культуры г.Тосно по адресу: Ленинградская область, г.Тосно, д.45</t>
  </si>
  <si>
    <t>Объекты жилищного хозяйства</t>
  </si>
  <si>
    <t>(местный бюджет) 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</si>
  <si>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Социальные объекты</t>
  </si>
  <si>
    <t>Прибретение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</si>
  <si>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(федеральный бюджет)</t>
  </si>
  <si>
    <t>Всего</t>
  </si>
  <si>
    <t xml:space="preserve">Остаток год </t>
  </si>
  <si>
    <t>Отчет об использовании бюджетных инвестиций в объекты капитального строительства муниципальной собственности муниципального образования и на приобретение объектов недвижимого имущества в муниципальную собственностьмуниципального образования за счет средств бюджета муниципального образования Тосненский район Ленинградской области на 2020 год 
по состоянию на 01.10.2020 года</t>
  </si>
  <si>
    <t xml:space="preserve">% исп год </t>
  </si>
  <si>
    <t>Итого программная часть</t>
  </si>
  <si>
    <t>1.Программная часть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</si>
</sst>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theme="1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ill="1"/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/>
    <xf numFmtId="4" fontId="5" fillId="0" borderId="1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/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right"/>
    </xf>
    <xf numFmtId="164" fontId="7" fillId="0" borderId="2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left"/>
    </xf>
    <xf numFmtId="4" fontId="7" fillId="0" borderId="2" xfId="0" applyNumberFormat="1" applyFont="1" applyFill="1" applyBorder="1" applyAlignment="1" applyProtection="1">
      <alignment horizontal="right"/>
    </xf>
    <xf numFmtId="4" fontId="7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left" vertical="center" wrapText="1"/>
    </xf>
    <xf numFmtId="164" fontId="9" fillId="0" borderId="2" xfId="0" applyNumberFormat="1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horizontal="right" vertical="center" wrapText="1"/>
    </xf>
    <xf numFmtId="4" fontId="9" fillId="2" borderId="2" xfId="0" applyNumberFormat="1" applyFont="1" applyFill="1" applyBorder="1" applyAlignment="1" applyProtection="1">
      <alignment horizontal="right" vertical="center" wrapText="1"/>
    </xf>
    <xf numFmtId="4" fontId="9" fillId="2" borderId="2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 applyProtection="1">
      <alignment vertical="center" wrapText="1"/>
    </xf>
    <xf numFmtId="4" fontId="9" fillId="0" borderId="2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4" fontId="9" fillId="0" borderId="2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K9" sqref="K9"/>
    </sheetView>
  </sheetViews>
  <sheetFormatPr defaultColWidth="9.140625" defaultRowHeight="15"/>
  <cols>
    <col min="1" max="1" width="11.85546875" style="1" customWidth="1"/>
    <col min="2" max="2" width="32.140625" style="1" customWidth="1"/>
    <col min="3" max="3" width="15.42578125" style="1" bestFit="1" customWidth="1"/>
    <col min="4" max="4" width="15.42578125" style="1" customWidth="1"/>
    <col min="5" max="5" width="15.42578125" style="1" bestFit="1" customWidth="1"/>
    <col min="6" max="6" width="11.42578125" style="1" customWidth="1"/>
    <col min="7" max="7" width="0.140625" style="1" customWidth="1"/>
    <col min="8" max="16384" width="9.140625" style="1"/>
  </cols>
  <sheetData>
    <row r="1" spans="1:7" ht="101.25" customHeight="1">
      <c r="A1" s="11" t="s">
        <v>28</v>
      </c>
      <c r="B1" s="11"/>
      <c r="C1" s="11"/>
      <c r="D1" s="11"/>
      <c r="E1" s="11"/>
      <c r="F1" s="11"/>
    </row>
    <row r="2" spans="1:7" ht="15.75">
      <c r="F2" s="12" t="s">
        <v>0</v>
      </c>
    </row>
    <row r="3" spans="1:7" ht="62.25" customHeight="1">
      <c r="A3" s="18" t="s">
        <v>1</v>
      </c>
      <c r="B3" s="18"/>
      <c r="C3" s="20" t="s">
        <v>2</v>
      </c>
      <c r="D3" s="20" t="s">
        <v>3</v>
      </c>
      <c r="E3" s="20" t="s">
        <v>27</v>
      </c>
      <c r="F3" s="20" t="s">
        <v>29</v>
      </c>
      <c r="G3" s="2" t="s">
        <v>4</v>
      </c>
    </row>
    <row r="4" spans="1:7" ht="15.75">
      <c r="A4" s="18" t="s">
        <v>31</v>
      </c>
      <c r="B4" s="18"/>
      <c r="C4" s="18"/>
      <c r="D4" s="18"/>
      <c r="E4" s="18"/>
      <c r="F4" s="18"/>
      <c r="G4" s="2"/>
    </row>
    <row r="5" spans="1:7" ht="15.75" customHeight="1">
      <c r="A5" s="18" t="s">
        <v>5</v>
      </c>
      <c r="B5" s="18"/>
      <c r="C5" s="18"/>
      <c r="D5" s="18"/>
      <c r="E5" s="18"/>
      <c r="F5" s="18"/>
      <c r="G5" s="2"/>
    </row>
    <row r="6" spans="1:7" ht="43.5" customHeight="1">
      <c r="A6" s="21" t="s">
        <v>6</v>
      </c>
      <c r="B6" s="22" t="s">
        <v>7</v>
      </c>
      <c r="C6" s="23">
        <f>19161292.96+2120960.42+5740</f>
        <v>21287993.380000003</v>
      </c>
      <c r="D6" s="24">
        <f>7252247.36+1118292.18</f>
        <v>8370539.54</v>
      </c>
      <c r="E6" s="25">
        <f>C6-D6</f>
        <v>12917453.840000004</v>
      </c>
      <c r="F6" s="25">
        <f>D6/C6*100</f>
        <v>39.320472299019471</v>
      </c>
      <c r="G6" s="3">
        <v>0</v>
      </c>
    </row>
    <row r="7" spans="1:7" ht="38.25" customHeight="1">
      <c r="A7" s="21" t="s">
        <v>8</v>
      </c>
      <c r="B7" s="22"/>
      <c r="C7" s="23">
        <f>141607637.78</f>
        <v>141607637.78</v>
      </c>
      <c r="D7" s="24">
        <f>62271178.29+9941384.9</f>
        <v>72212563.189999998</v>
      </c>
      <c r="E7" s="25">
        <f>C7-D7</f>
        <v>69395074.590000004</v>
      </c>
      <c r="F7" s="25">
        <f>D7/C7*100</f>
        <v>50.994822258237662</v>
      </c>
      <c r="G7" s="3">
        <v>0</v>
      </c>
    </row>
    <row r="8" spans="1:7" ht="32.25" customHeight="1">
      <c r="A8" s="26" t="s">
        <v>9</v>
      </c>
      <c r="B8" s="22" t="s">
        <v>10</v>
      </c>
      <c r="C8" s="23">
        <f>9642000+358000</f>
        <v>10000000</v>
      </c>
      <c r="D8" s="23">
        <f>198000+893558.4</f>
        <v>1091558.3999999999</v>
      </c>
      <c r="E8" s="27">
        <f>C8-D8</f>
        <v>8908441.5999999996</v>
      </c>
      <c r="F8" s="27">
        <f>D8/C8*100</f>
        <v>10.915583999999999</v>
      </c>
      <c r="G8" s="3"/>
    </row>
    <row r="9" spans="1:7" ht="31.5" customHeight="1">
      <c r="A9" s="26" t="s">
        <v>8</v>
      </c>
      <c r="B9" s="22"/>
      <c r="C9" s="23">
        <v>4110000</v>
      </c>
      <c r="D9" s="23">
        <v>0</v>
      </c>
      <c r="E9" s="27">
        <f>C9-D9</f>
        <v>4110000</v>
      </c>
      <c r="F9" s="27">
        <f>D9/C9*100</f>
        <v>0</v>
      </c>
      <c r="G9" s="3">
        <v>2099000</v>
      </c>
    </row>
    <row r="10" spans="1:7" ht="51" customHeight="1">
      <c r="A10" s="28" t="s">
        <v>11</v>
      </c>
      <c r="B10" s="28"/>
      <c r="C10" s="23">
        <v>21812436.210000001</v>
      </c>
      <c r="D10" s="24">
        <v>2947003.87</v>
      </c>
      <c r="E10" s="25">
        <f>C10-D10</f>
        <v>18865432.34</v>
      </c>
      <c r="F10" s="25">
        <f>D10/C10*100</f>
        <v>13.510658972833737</v>
      </c>
      <c r="G10" s="3">
        <v>0</v>
      </c>
    </row>
    <row r="11" spans="1:7" ht="36" customHeight="1">
      <c r="A11" s="21" t="s">
        <v>6</v>
      </c>
      <c r="B11" s="22" t="s">
        <v>12</v>
      </c>
      <c r="C11" s="23">
        <v>1159822.22</v>
      </c>
      <c r="D11" s="23">
        <v>1159812.29</v>
      </c>
      <c r="E11" s="27">
        <f>C11-D11</f>
        <v>9.9299999999348074</v>
      </c>
      <c r="F11" s="27">
        <f>D11/C11*100</f>
        <v>99.999143834302473</v>
      </c>
      <c r="G11" s="3">
        <v>0</v>
      </c>
    </row>
    <row r="12" spans="1:7" ht="42.75" customHeight="1">
      <c r="A12" s="21" t="s">
        <v>8</v>
      </c>
      <c r="B12" s="22"/>
      <c r="C12" s="23">
        <v>10438400</v>
      </c>
      <c r="D12" s="23">
        <v>10438330.560000001</v>
      </c>
      <c r="E12" s="27">
        <f>C12-D12</f>
        <v>69.439999999478459</v>
      </c>
      <c r="F12" s="27">
        <f>D12/C12*100</f>
        <v>99.999334763948497</v>
      </c>
      <c r="G12" s="3">
        <v>0</v>
      </c>
    </row>
    <row r="13" spans="1:7" ht="30.75" customHeight="1">
      <c r="A13" s="22" t="s">
        <v>13</v>
      </c>
      <c r="B13" s="22"/>
      <c r="C13" s="23">
        <v>100000</v>
      </c>
      <c r="D13" s="23">
        <v>0</v>
      </c>
      <c r="E13" s="27">
        <f>C13-D13</f>
        <v>100000</v>
      </c>
      <c r="F13" s="27">
        <f>D13/C13*100</f>
        <v>0</v>
      </c>
      <c r="G13" s="3">
        <v>714924.79</v>
      </c>
    </row>
    <row r="14" spans="1:7" s="6" customFormat="1" ht="37.5" customHeight="1">
      <c r="A14" s="21" t="s">
        <v>6</v>
      </c>
      <c r="B14" s="22" t="s">
        <v>14</v>
      </c>
      <c r="C14" s="23">
        <v>14264434.67</v>
      </c>
      <c r="D14" s="23">
        <f>3405719.69+397571.22+358813.48</f>
        <v>4162104.39</v>
      </c>
      <c r="E14" s="23">
        <f>C14-D14</f>
        <v>10102330.279999999</v>
      </c>
      <c r="F14" s="23">
        <f>D14/C14*100</f>
        <v>29.178193782565099</v>
      </c>
      <c r="G14" s="5">
        <v>0</v>
      </c>
    </row>
    <row r="15" spans="1:7" s="6" customFormat="1" ht="33.75" customHeight="1">
      <c r="A15" s="21" t="s">
        <v>15</v>
      </c>
      <c r="B15" s="22"/>
      <c r="C15" s="23">
        <f>19528419.64+9939000</f>
        <v>29467419.640000001</v>
      </c>
      <c r="D15" s="23">
        <f>19528419.64+4573449.46+4127600.95</f>
        <v>28229470.050000001</v>
      </c>
      <c r="E15" s="23">
        <f>C15-D15</f>
        <v>1237949.5899999999</v>
      </c>
      <c r="F15" s="23">
        <f>D15/C15*100</f>
        <v>95.7989209604238</v>
      </c>
      <c r="G15" s="5">
        <v>0</v>
      </c>
    </row>
    <row r="16" spans="1:7" s="6" customFormat="1" ht="103.5" customHeight="1">
      <c r="A16" s="22" t="s">
        <v>16</v>
      </c>
      <c r="B16" s="22"/>
      <c r="C16" s="23">
        <v>16811461.140000001</v>
      </c>
      <c r="D16" s="23">
        <v>16760832.32</v>
      </c>
      <c r="E16" s="23">
        <f>C16-D16</f>
        <v>50628.820000000298</v>
      </c>
      <c r="F16" s="23">
        <f>D16/C16*100</f>
        <v>99.69884342843028</v>
      </c>
      <c r="G16" s="5"/>
    </row>
    <row r="17" spans="1:7" ht="15.75">
      <c r="A17" s="29" t="s">
        <v>17</v>
      </c>
      <c r="B17" s="29"/>
      <c r="C17" s="14">
        <f>SUM(C6:C16)</f>
        <v>271059605.03999996</v>
      </c>
      <c r="D17" s="14">
        <f>SUM(D6:D16)</f>
        <v>145372214.61000001</v>
      </c>
      <c r="E17" s="14">
        <f>SUM(E6:E16)</f>
        <v>125687390.43000001</v>
      </c>
      <c r="F17" s="14">
        <f>D17/C17*100</f>
        <v>53.631087741217506</v>
      </c>
      <c r="G17" s="7">
        <f>SUM(G9:G16)</f>
        <v>2813924.79</v>
      </c>
    </row>
    <row r="18" spans="1:7" ht="15.75" customHeight="1">
      <c r="A18" s="18" t="s">
        <v>18</v>
      </c>
      <c r="B18" s="18"/>
      <c r="C18" s="18"/>
      <c r="D18" s="18"/>
      <c r="E18" s="18"/>
      <c r="F18" s="18"/>
      <c r="G18" s="2"/>
    </row>
    <row r="19" spans="1:7" ht="32.25" customHeight="1">
      <c r="A19" s="21" t="s">
        <v>6</v>
      </c>
      <c r="B19" s="22" t="s">
        <v>19</v>
      </c>
      <c r="C19" s="23">
        <f>20000000+4772000+23486.5</f>
        <v>24795486.5</v>
      </c>
      <c r="D19" s="23">
        <f>372000+23486.5+4400000</f>
        <v>4795486.5</v>
      </c>
      <c r="E19" s="30">
        <f>C19-D19</f>
        <v>20000000</v>
      </c>
      <c r="F19" s="27">
        <f>D19/C19*100</f>
        <v>19.340158943846493</v>
      </c>
      <c r="G19" s="8">
        <v>2960000</v>
      </c>
    </row>
    <row r="20" spans="1:7" ht="31.5">
      <c r="A20" s="21" t="s">
        <v>8</v>
      </c>
      <c r="B20" s="22"/>
      <c r="C20" s="23">
        <f>80000000-70000000</f>
        <v>10000000</v>
      </c>
      <c r="D20" s="23">
        <v>0</v>
      </c>
      <c r="E20" s="30">
        <f>C20-D20</f>
        <v>10000000</v>
      </c>
      <c r="F20" s="27">
        <f>D20/C20*100</f>
        <v>0</v>
      </c>
      <c r="G20" s="8">
        <v>0</v>
      </c>
    </row>
    <row r="21" spans="1:7" ht="63">
      <c r="A21" s="21" t="s">
        <v>6</v>
      </c>
      <c r="B21" s="21" t="s">
        <v>20</v>
      </c>
      <c r="C21" s="23">
        <v>11500000</v>
      </c>
      <c r="D21" s="23">
        <v>0</v>
      </c>
      <c r="E21" s="30">
        <f>C21-D21</f>
        <v>11500000</v>
      </c>
      <c r="F21" s="27">
        <f>D21/C21*100</f>
        <v>0</v>
      </c>
      <c r="G21" s="8"/>
    </row>
    <row r="22" spans="1:7" ht="15.75">
      <c r="A22" s="29" t="s">
        <v>17</v>
      </c>
      <c r="B22" s="29"/>
      <c r="C22" s="14">
        <f>SUM(C19:C21)</f>
        <v>46295486.5</v>
      </c>
      <c r="D22" s="14">
        <f t="shared" ref="D22" si="0">SUM(D19:D21)</f>
        <v>4795486.5</v>
      </c>
      <c r="E22" s="14">
        <f>SUM(E19:E21)</f>
        <v>41500000</v>
      </c>
      <c r="F22" s="17">
        <f>D22/C22*100</f>
        <v>10.358432025549618</v>
      </c>
      <c r="G22" s="7">
        <f>SUM(G19)</f>
        <v>2960000</v>
      </c>
    </row>
    <row r="23" spans="1:7" ht="15.75">
      <c r="A23" s="18" t="s">
        <v>21</v>
      </c>
      <c r="B23" s="18"/>
      <c r="C23" s="18"/>
      <c r="D23" s="18"/>
      <c r="E23" s="18"/>
      <c r="F23" s="18"/>
      <c r="G23" s="2"/>
    </row>
    <row r="24" spans="1:7" ht="89.25" customHeight="1">
      <c r="A24" s="22" t="s">
        <v>22</v>
      </c>
      <c r="B24" s="22"/>
      <c r="C24" s="23">
        <v>5000000</v>
      </c>
      <c r="D24" s="23">
        <v>0</v>
      </c>
      <c r="E24" s="27">
        <f>C24-D24</f>
        <v>5000000</v>
      </c>
      <c r="F24" s="27">
        <f>D24/C24*100</f>
        <v>0</v>
      </c>
      <c r="G24" s="3">
        <v>0</v>
      </c>
    </row>
    <row r="25" spans="1:7" ht="15.75">
      <c r="A25" s="29" t="s">
        <v>17</v>
      </c>
      <c r="B25" s="19"/>
      <c r="C25" s="14">
        <f t="shared" ref="C25:E25" si="1">C24</f>
        <v>5000000</v>
      </c>
      <c r="D25" s="14">
        <f t="shared" si="1"/>
        <v>0</v>
      </c>
      <c r="E25" s="14">
        <f t="shared" si="1"/>
        <v>5000000</v>
      </c>
      <c r="F25" s="17">
        <f>D25/C25*100</f>
        <v>0</v>
      </c>
      <c r="G25" s="7">
        <f>SUM(G24)</f>
        <v>0</v>
      </c>
    </row>
    <row r="26" spans="1:7" ht="15.75">
      <c r="A26" s="18" t="s">
        <v>23</v>
      </c>
      <c r="B26" s="18"/>
      <c r="C26" s="18"/>
      <c r="D26" s="18"/>
      <c r="E26" s="18"/>
      <c r="F26" s="18"/>
      <c r="G26" s="2"/>
    </row>
    <row r="27" spans="1:7" ht="31.5" customHeight="1">
      <c r="A27" s="21" t="s">
        <v>8</v>
      </c>
      <c r="B27" s="22" t="s">
        <v>24</v>
      </c>
      <c r="C27" s="23">
        <v>115018577.87</v>
      </c>
      <c r="D27" s="23">
        <v>24258732.850000001</v>
      </c>
      <c r="E27" s="30">
        <f>C27-D27</f>
        <v>90759845.020000011</v>
      </c>
      <c r="F27" s="27">
        <f>D27/C27*100</f>
        <v>21.091143099872514</v>
      </c>
      <c r="G27" s="3">
        <v>12508562.6</v>
      </c>
    </row>
    <row r="28" spans="1:7" ht="32.25" customHeight="1">
      <c r="A28" s="21" t="s">
        <v>25</v>
      </c>
      <c r="B28" s="22"/>
      <c r="C28" s="23">
        <v>582822.13</v>
      </c>
      <c r="D28" s="23">
        <v>582822.13</v>
      </c>
      <c r="E28" s="30">
        <f>C28-D28</f>
        <v>0</v>
      </c>
      <c r="F28" s="27">
        <f>D28/C28*100</f>
        <v>100</v>
      </c>
      <c r="G28" s="3">
        <v>0</v>
      </c>
    </row>
    <row r="29" spans="1:7" ht="15.75">
      <c r="A29" s="29" t="s">
        <v>17</v>
      </c>
      <c r="B29" s="19"/>
      <c r="C29" s="14">
        <f>SUM(C27:C28)</f>
        <v>115601400</v>
      </c>
      <c r="D29" s="14">
        <f>SUM(D27:D28)</f>
        <v>24841554.98</v>
      </c>
      <c r="E29" s="14">
        <f>SUM(E27:E28)</f>
        <v>90759845.020000011</v>
      </c>
      <c r="F29" s="14">
        <f>D29/C29*100</f>
        <v>21.488974164672747</v>
      </c>
      <c r="G29" s="7">
        <f>SUM(G27:G28)</f>
        <v>12508562.6</v>
      </c>
    </row>
    <row r="30" spans="1:7" ht="15" customHeight="1">
      <c r="A30" s="19" t="s">
        <v>17</v>
      </c>
      <c r="B30" s="19"/>
      <c r="C30" s="14">
        <f>C29+C25+C22+C17</f>
        <v>437956491.53999996</v>
      </c>
      <c r="D30" s="14">
        <f>SUM(D29,D25,D22,D17)</f>
        <v>175009256.09</v>
      </c>
      <c r="E30" s="14">
        <f>SUM(E29,E25,E22,E17)</f>
        <v>262947235.45000002</v>
      </c>
      <c r="F30" s="14">
        <f>D30/C30*100</f>
        <v>39.960420605848206</v>
      </c>
      <c r="G30" s="9" t="e">
        <f>#REF!+#REF!</f>
        <v>#REF!</v>
      </c>
    </row>
    <row r="31" spans="1:7" ht="15.75">
      <c r="A31" s="13" t="s">
        <v>30</v>
      </c>
      <c r="B31" s="13"/>
      <c r="C31" s="14">
        <f>C17+C25+C29+C22</f>
        <v>437956491.53999996</v>
      </c>
      <c r="D31" s="14">
        <f t="shared" ref="D31:E31" si="2">D17+D25+D29+D22</f>
        <v>175009256.09</v>
      </c>
      <c r="E31" s="14">
        <f t="shared" si="2"/>
        <v>262947235.45000002</v>
      </c>
      <c r="F31" s="14">
        <f t="shared" ref="F31:F32" si="3">D31/C31*100</f>
        <v>39.960420605848206</v>
      </c>
    </row>
    <row r="32" spans="1:7" ht="15" customHeight="1">
      <c r="A32" s="15" t="s">
        <v>26</v>
      </c>
      <c r="B32" s="15"/>
      <c r="C32" s="16">
        <f>C31</f>
        <v>437956491.53999996</v>
      </c>
      <c r="D32" s="16">
        <f>D31</f>
        <v>175009256.09</v>
      </c>
      <c r="E32" s="17">
        <f>C32-D32</f>
        <v>262947235.44999996</v>
      </c>
      <c r="F32" s="14">
        <f t="shared" si="3"/>
        <v>39.960420605848206</v>
      </c>
    </row>
    <row r="33" spans="1:3">
      <c r="A33" s="10"/>
      <c r="B33" s="10"/>
      <c r="C33" s="4"/>
    </row>
  </sheetData>
  <mergeCells count="19">
    <mergeCell ref="A31:B31"/>
    <mergeCell ref="A32:B32"/>
    <mergeCell ref="A1:F1"/>
    <mergeCell ref="A4:F4"/>
    <mergeCell ref="A26:F26"/>
    <mergeCell ref="B27:B28"/>
    <mergeCell ref="A18:F18"/>
    <mergeCell ref="B19:B20"/>
    <mergeCell ref="A23:F23"/>
    <mergeCell ref="A24:B24"/>
    <mergeCell ref="A13:B13"/>
    <mergeCell ref="B14:B15"/>
    <mergeCell ref="A16:B16"/>
    <mergeCell ref="B8:B9"/>
    <mergeCell ref="A10:B10"/>
    <mergeCell ref="B11:B12"/>
    <mergeCell ref="A3:B3"/>
    <mergeCell ref="A5:F5"/>
    <mergeCell ref="B6:B7"/>
  </mergeCells>
  <pageMargins left="0.70866141732283472" right="0.70866141732283472" top="0.74803149606299213" bottom="0.74803149606299213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2020-10-09T06:52:08Z</cp:lastPrinted>
  <dcterms:created xsi:type="dcterms:W3CDTF">2020-10-09T06:35:26Z</dcterms:created>
  <dcterms:modified xsi:type="dcterms:W3CDTF">2020-10-09T06:54:51Z</dcterms:modified>
</cp:coreProperties>
</file>